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<sst xmlns="http://schemas.openxmlformats.org/spreadsheetml/2006/main" count="171" uniqueCount="123">
  <si>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</si>
  <si>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</si>
  <si>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</si>
  <si>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</si>
  <si>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</si>
  <si>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</si>
  <si>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</si>
  <si>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</si>
  <si>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</si>
  <si>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</si>
  <si>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</si>
  <si>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</si>
  <si>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</si>
  <si>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</si>
  <si>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</si>
  <si>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</si>
  <si>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</si>
  <si>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</si>
  <si>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</si>
  <si>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</si>
  <si>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</si>
  <si>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</si>
  <si>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</si>
  <si>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</si>
  <si>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</si>
  <si>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</si>
  <si>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</si>
  <si>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</si>
  <si>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</si>
  <si>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</si>
  <si>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</si>
  <si>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</si>
  <si>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</si>
  <si>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</si>
  <si>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</si>
  <si>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</si>
  <si>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</si>
  <si>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</si>
  <si>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</si>
  <si>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</si>
  <si>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</si>
  <si>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</si>
  <si>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</si>
  <si>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</si>
  <si>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</si>
  <si>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</si>
  <si>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</si>
  <si>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</si>
  <si>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</si>
  <si>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</si>
  <si>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</si>
  <si>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</si>
  <si>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</si>
  <si>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</si>
  <si>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</si>
  <si>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</si>
  <si>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</si>
  <si>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</si>
  <si>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</si>
  <si>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</si>
  <si>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</si>
  <si>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</si>
  <si>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</si>
  <si>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</si>
  <si>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</si>
  <si>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</si>
  <si>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</si>
  <si>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</si>
  <si>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</si>
  <si>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</si>
  <si>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</si>
  <si>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</si>
  <si>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</si>
  <si>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</si>
  <si>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</si>
  <si>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</si>
  <si>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</si>
  <si>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</si>
  <si>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</si>
  <si>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</si>
  <si>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</si>
  <si>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</si>
  <si>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</si>
  <si>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</si>
  <si>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</si>
  <si>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</si>
  <si>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</si>
  <si>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</si>
  <si>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</si>
  <si>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</si>
  <si>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</si>
  <si>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</si>
  <si>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</si>
  <si>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</si>
  <si>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</si>
  <si>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</si>
  <si>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</si>
  <si>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</si>
  <si>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</si>
  <si>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</si>
  <si>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</si>
  <si>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</si>
  <si>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</si>
  <si>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</si>
  <si>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</si>
  <si>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</si>
  <si>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</si>
  <si>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</si>
  <si>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</si>
  <si>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</si>
  <si>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</si>
  <si>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</si>
  <si>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</si>
  <si>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</si>
  <si>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</si>
  <si>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</si>
  <si>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</si>
  <si>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</si>
  <si>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</si>
  <si>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</si>
  <si>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</si>
  <si>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</si>
  <si>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27.11.2015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</si>
</sst>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32819525"/>
        <c:axId val="26940270"/>
      </c:bar3D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41135839"/>
        <c:axId val="34678232"/>
      </c:bar3D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43668633"/>
        <c:axId val="57473378"/>
      </c:bar3D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47498355"/>
        <c:axId val="24832012"/>
      </c:bar3D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22161517"/>
        <c:axId val="65235926"/>
      </c:bar3D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5926"/>
        <c:crosses val="autoZero"/>
        <c:auto val="1"/>
        <c:lblOffset val="100"/>
        <c:tickLblSkip val="2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50252423"/>
        <c:axId val="49618624"/>
      </c:bar3D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43914433"/>
        <c:axId val="59685578"/>
      </c:bar3D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299291"/>
        <c:axId val="2693620"/>
      </c:bar3D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24242581"/>
        <c:axId val="16856638"/>
      </c:bar3D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332705.9+14.1+30+1700</f>
        <v>334450</v>
      </c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</f>
        <v>308542.9000000001</v>
      </c>
      <c r="E6" s="3">
        <f>D6/D149*100</f>
        <v>36.03769187576465</v>
      </c>
      <c r="F6" s="3">
        <f>D6/B6*100</f>
        <v>92.25381970399165</v>
      </c>
      <c r="G6" s="3">
        <f aca="true" t="shared" si="0" ref="G6:G43">D6/C6*100</f>
        <v>84.54779793885514</v>
      </c>
      <c r="H6" s="3">
        <f>B6-D6</f>
        <v>25907.09999999992</v>
      </c>
      <c r="I6" s="3">
        <f aca="true" t="shared" si="1" ref="I6:I43">C6-D6</f>
        <v>56390.19999999984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</f>
        <v>154092.60000000006</v>
      </c>
      <c r="E7" s="107">
        <f>D7/D6*100</f>
        <v>49.9420339926798</v>
      </c>
      <c r="F7" s="107">
        <f>D7/B7*100</f>
        <v>93.40819279503954</v>
      </c>
      <c r="G7" s="107">
        <f>D7/C7*100</f>
        <v>85.40416510786885</v>
      </c>
      <c r="H7" s="107">
        <f>B7-D7</f>
        <v>10874.29999999993</v>
      </c>
      <c r="I7" s="107">
        <f t="shared" si="1"/>
        <v>26334.899999999936</v>
      </c>
    </row>
    <row r="8" spans="1:9" ht="18">
      <c r="A8" s="29" t="s">
        <v>3</v>
      </c>
      <c r="B8" s="49">
        <f>251185.2+7.2</f>
        <v>251192.40000000002</v>
      </c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</f>
        <v>245662.59999999995</v>
      </c>
      <c r="E8" s="1">
        <f>D8/D6*100</f>
        <v>79.6202408157828</v>
      </c>
      <c r="F8" s="1">
        <f>D8/B8*100</f>
        <v>97.79857989334069</v>
      </c>
      <c r="G8" s="1">
        <f t="shared" si="0"/>
        <v>89.23457263681264</v>
      </c>
      <c r="H8" s="1">
        <f>B8-D8</f>
        <v>5529.800000000076</v>
      </c>
      <c r="I8" s="1">
        <f t="shared" si="1"/>
        <v>29637.2000000001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0.3+0.2+0.7+0.8+2+0.3+3.5+1.2+0.3+0.4+1.4+0.8+0.2+2.9+0.6+1.3+0.5+0.8+1.6+2.2+0.2+4.7+0.4+3.3+1.4+0.2+1.5</f>
        <v>33.7</v>
      </c>
      <c r="E9" s="12">
        <f>D9/D6*100</f>
        <v>0.01092230610394859</v>
      </c>
      <c r="F9" s="134">
        <f>D9/B9*100</f>
        <v>74.5575221238938</v>
      </c>
      <c r="G9" s="1">
        <f t="shared" si="0"/>
        <v>74.5575221238938</v>
      </c>
      <c r="H9" s="1">
        <f aca="true" t="shared" si="2" ref="H9:H43">B9-D9</f>
        <v>11.5</v>
      </c>
      <c r="I9" s="1">
        <f t="shared" si="1"/>
        <v>11.5</v>
      </c>
    </row>
    <row r="10" spans="1:9" ht="18">
      <c r="A10" s="29" t="s">
        <v>1</v>
      </c>
      <c r="B10" s="49">
        <f>19818-31.9</f>
        <v>19786.1</v>
      </c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</f>
        <v>16850.2</v>
      </c>
      <c r="E10" s="1">
        <f>D10/D6*100</f>
        <v>5.461217872782034</v>
      </c>
      <c r="F10" s="1">
        <f aca="true" t="shared" si="3" ref="F10:F41">D10/B10*100</f>
        <v>85.1618055099287</v>
      </c>
      <c r="G10" s="1">
        <f t="shared" si="0"/>
        <v>76.32226182981017</v>
      </c>
      <c r="H10" s="1">
        <f t="shared" si="2"/>
        <v>2935.899999999998</v>
      </c>
      <c r="I10" s="1">
        <f t="shared" si="1"/>
        <v>5227.499999999996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</f>
        <v>42662.60000000002</v>
      </c>
      <c r="E11" s="1">
        <f>D11/D6*100</f>
        <v>13.827120961137013</v>
      </c>
      <c r="F11" s="1">
        <f t="shared" si="3"/>
        <v>74.26776895183686</v>
      </c>
      <c r="G11" s="1">
        <f t="shared" si="0"/>
        <v>69.42686457378966</v>
      </c>
      <c r="H11" s="1">
        <f t="shared" si="2"/>
        <v>14781.699999999983</v>
      </c>
      <c r="I11" s="1">
        <f t="shared" si="1"/>
        <v>18787.099999999977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3.8+3.8+12.7+7.4+5+16.3+3.8+110.9+3.8+1.2+5.4+9.9+1.2+1.2+9.1+1.2-0.1+1.2+16.3+0.3+7.6+3.7</f>
        <v>225.69999999999996</v>
      </c>
      <c r="E12" s="1">
        <f>D12/D6*100</f>
        <v>0.07315028153297318</v>
      </c>
      <c r="F12" s="1">
        <f t="shared" si="3"/>
        <v>83.3764314739564</v>
      </c>
      <c r="G12" s="1">
        <f t="shared" si="0"/>
        <v>82.16235893702219</v>
      </c>
      <c r="H12" s="1">
        <f t="shared" si="2"/>
        <v>45.00000000000003</v>
      </c>
      <c r="I12" s="1">
        <f t="shared" si="1"/>
        <v>49.00000000000003</v>
      </c>
    </row>
    <row r="13" spans="1:9" ht="18.75" thickBot="1">
      <c r="A13" s="29" t="s">
        <v>34</v>
      </c>
      <c r="B13" s="50">
        <f>B6-B8-B9-B10-B11-B12</f>
        <v>5711.299999999978</v>
      </c>
      <c r="C13" s="50">
        <f>C6-C8-C9-C10-C11-C12</f>
        <v>5785.999999999881</v>
      </c>
      <c r="D13" s="50">
        <f>D6-D8-D9-D10-D11-D12</f>
        <v>3108.1000000001195</v>
      </c>
      <c r="E13" s="1">
        <f>D13/D6*100</f>
        <v>1.0073477626612437</v>
      </c>
      <c r="F13" s="1">
        <f t="shared" si="3"/>
        <v>54.420184546427805</v>
      </c>
      <c r="G13" s="1">
        <f t="shared" si="0"/>
        <v>53.71759419288254</v>
      </c>
      <c r="H13" s="1">
        <f t="shared" si="2"/>
        <v>2603.199999999859</v>
      </c>
      <c r="I13" s="1">
        <f t="shared" si="1"/>
        <v>2677.8999999997613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</f>
        <v>214123.39999999994</v>
      </c>
      <c r="E18" s="3">
        <f>D18/D149*100</f>
        <v>25.009530644170063</v>
      </c>
      <c r="F18" s="3">
        <f>D18/B18*100</f>
        <v>96.73102047528091</v>
      </c>
      <c r="G18" s="3">
        <f t="shared" si="0"/>
        <v>87.45359768308005</v>
      </c>
      <c r="H18" s="3">
        <f>B18-D18</f>
        <v>7236.20000000007</v>
      </c>
      <c r="I18" s="3">
        <f t="shared" si="1"/>
        <v>30718.90000000008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</f>
        <v>177808.89999999997</v>
      </c>
      <c r="E19" s="107">
        <f>D19/D18*100</f>
        <v>83.04038699180006</v>
      </c>
      <c r="F19" s="107">
        <f t="shared" si="3"/>
        <v>97.04910176764615</v>
      </c>
      <c r="G19" s="107">
        <f t="shared" si="0"/>
        <v>92.43332319632779</v>
      </c>
      <c r="H19" s="107">
        <f t="shared" si="2"/>
        <v>5406.500000000029</v>
      </c>
      <c r="I19" s="107">
        <f t="shared" si="1"/>
        <v>14555.600000000035</v>
      </c>
    </row>
    <row r="20" spans="1:9" ht="18">
      <c r="A20" s="29" t="s">
        <v>5</v>
      </c>
      <c r="B20" s="49">
        <f>174470.7+328.6</f>
        <v>174799.30000000002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</f>
        <v>172338.50000000003</v>
      </c>
      <c r="E20" s="1">
        <f>D20/D18*100</f>
        <v>80.48559849133727</v>
      </c>
      <c r="F20" s="1">
        <f t="shared" si="3"/>
        <v>98.59221404204709</v>
      </c>
      <c r="G20" s="1">
        <f t="shared" si="0"/>
        <v>90.28862329345212</v>
      </c>
      <c r="H20" s="1">
        <f t="shared" si="2"/>
        <v>2460.7999999999884</v>
      </c>
      <c r="I20" s="1">
        <f t="shared" si="1"/>
        <v>18536.599999999977</v>
      </c>
    </row>
    <row r="21" spans="1:9" ht="18">
      <c r="A21" s="29" t="s">
        <v>2</v>
      </c>
      <c r="B21" s="49">
        <f>12106.8+150+158.4</f>
        <v>12415.199999999999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</f>
        <v>11603.699999999999</v>
      </c>
      <c r="E21" s="1">
        <f>D21/D18*100</f>
        <v>5.419164836724993</v>
      </c>
      <c r="F21" s="1">
        <f t="shared" si="3"/>
        <v>93.46365745215543</v>
      </c>
      <c r="G21" s="1">
        <f t="shared" si="0"/>
        <v>87.11878913464571</v>
      </c>
      <c r="H21" s="1">
        <f t="shared" si="2"/>
        <v>811.5</v>
      </c>
      <c r="I21" s="1">
        <f t="shared" si="1"/>
        <v>1715.7000000000007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</f>
        <v>3141.699999999999</v>
      </c>
      <c r="E22" s="1">
        <f>D22/D18*100</f>
        <v>1.4672380505820475</v>
      </c>
      <c r="F22" s="1">
        <f t="shared" si="3"/>
        <v>99.70801993081338</v>
      </c>
      <c r="G22" s="1">
        <f t="shared" si="0"/>
        <v>93.03778725420513</v>
      </c>
      <c r="H22" s="1">
        <f t="shared" si="2"/>
        <v>9.200000000001182</v>
      </c>
      <c r="I22" s="1">
        <f t="shared" si="1"/>
        <v>235.10000000000127</v>
      </c>
    </row>
    <row r="23" spans="1:9" ht="18">
      <c r="A23" s="29" t="s">
        <v>0</v>
      </c>
      <c r="B23" s="49">
        <f>20601.3-25-151.1-328.6</f>
        <v>20096.600000000002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</f>
        <v>17072.7</v>
      </c>
      <c r="E23" s="1">
        <f>D23/D18*100</f>
        <v>7.973299508601118</v>
      </c>
      <c r="F23" s="1">
        <f t="shared" si="3"/>
        <v>84.95317615915128</v>
      </c>
      <c r="G23" s="1">
        <f t="shared" si="0"/>
        <v>66.6303711509191</v>
      </c>
      <c r="H23" s="1">
        <f t="shared" si="2"/>
        <v>3023.9000000000015</v>
      </c>
      <c r="I23" s="1">
        <f t="shared" si="1"/>
        <v>8550.3</v>
      </c>
    </row>
    <row r="24" spans="1:9" ht="18">
      <c r="A24" s="29" t="s">
        <v>15</v>
      </c>
      <c r="B24" s="49">
        <f>1374.7-5.9-58.9</f>
        <v>1309.8999999999999</v>
      </c>
      <c r="C24" s="50">
        <f>1528.1-5.9-42</f>
        <v>1480.1999999999998</v>
      </c>
      <c r="D24" s="51">
        <f>111+58.1+166.1+55.7+24.9+10.1-0.1+89.8+44.2+0.1+106.9+106.7+78.8+27.8+48.4+56.6+13.9-0.2+32.5+28.8+69.2+0.1+9.8+112.6+3.1</f>
        <v>1254.8999999999994</v>
      </c>
      <c r="E24" s="1">
        <f>D24/D18*100</f>
        <v>0.5860639238868801</v>
      </c>
      <c r="F24" s="1">
        <f t="shared" si="3"/>
        <v>95.80120619894646</v>
      </c>
      <c r="G24" s="1">
        <f t="shared" si="0"/>
        <v>84.77908390758002</v>
      </c>
      <c r="H24" s="1">
        <f t="shared" si="2"/>
        <v>55.000000000000455</v>
      </c>
      <c r="I24" s="1">
        <f t="shared" si="1"/>
        <v>225.3000000000004</v>
      </c>
    </row>
    <row r="25" spans="1:9" ht="18.75" thickBot="1">
      <c r="A25" s="29" t="s">
        <v>34</v>
      </c>
      <c r="B25" s="50">
        <f>B18-B20-B21-B22-B23-B24</f>
        <v>9587.699999999988</v>
      </c>
      <c r="C25" s="50">
        <f>C18-C20-C21-C22-C23-C24</f>
        <v>10167.800000000007</v>
      </c>
      <c r="D25" s="50">
        <f>D18-D20-D21-D22-D23-D24</f>
        <v>8711.899999999912</v>
      </c>
      <c r="E25" s="1">
        <f>D25/D18*100</f>
        <v>4.068635188867688</v>
      </c>
      <c r="F25" s="1">
        <f t="shared" si="3"/>
        <v>90.86537960094626</v>
      </c>
      <c r="G25" s="1">
        <f t="shared" si="0"/>
        <v>85.68126831762925</v>
      </c>
      <c r="H25" s="1">
        <f t="shared" si="2"/>
        <v>875.8000000000757</v>
      </c>
      <c r="I25" s="1">
        <f t="shared" si="1"/>
        <v>1455.9000000000942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41209.3-7.3+54+254.2+80</f>
        <v>41590.2</v>
      </c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</f>
        <v>39396.99999999999</v>
      </c>
      <c r="E33" s="3">
        <f>D33/D149*100</f>
        <v>4.601554425104254</v>
      </c>
      <c r="F33" s="3">
        <f>D33/B33*100</f>
        <v>94.72664233401137</v>
      </c>
      <c r="G33" s="3">
        <f t="shared" si="0"/>
        <v>86.92879680501314</v>
      </c>
      <c r="H33" s="3">
        <f t="shared" si="2"/>
        <v>2193.2000000000044</v>
      </c>
      <c r="I33" s="3">
        <f t="shared" si="1"/>
        <v>5924</v>
      </c>
    </row>
    <row r="34" spans="1:9" ht="18">
      <c r="A34" s="29" t="s">
        <v>3</v>
      </c>
      <c r="B34" s="49">
        <f>29753.8+5.7</f>
        <v>29759.5</v>
      </c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73.3296951544534</v>
      </c>
      <c r="F34" s="1">
        <f t="shared" si="3"/>
        <v>97.07723584065593</v>
      </c>
      <c r="G34" s="1">
        <f t="shared" si="0"/>
        <v>89.78453352892</v>
      </c>
      <c r="H34" s="1">
        <f t="shared" si="2"/>
        <v>869.7999999999993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2222.6+254.2</f>
        <v>2476.7999999999997</v>
      </c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+4.2+0.7+1.2+8.2+9.5+85.3+1.7</f>
        <v>1512.9000000000005</v>
      </c>
      <c r="E36" s="1">
        <f>D36/D33*100</f>
        <v>3.8401401121912855</v>
      </c>
      <c r="F36" s="1">
        <f t="shared" si="3"/>
        <v>61.08284883720933</v>
      </c>
      <c r="G36" s="1">
        <f t="shared" si="0"/>
        <v>51.6665528310908</v>
      </c>
      <c r="H36" s="1">
        <f t="shared" si="2"/>
        <v>963.8999999999992</v>
      </c>
      <c r="I36" s="1">
        <f t="shared" si="1"/>
        <v>1415.2999999999993</v>
      </c>
    </row>
    <row r="37" spans="1:9" s="44" customFormat="1" ht="18.75">
      <c r="A37" s="23" t="s">
        <v>7</v>
      </c>
      <c r="B37" s="58">
        <f>624.4+54</f>
        <v>678.4</v>
      </c>
      <c r="C37" s="59">
        <f>493.5+22+99.9+37.1+54</f>
        <v>706.5</v>
      </c>
      <c r="D37" s="60">
        <f>19+12.3+0.1+11.9+3.2+10.7+22.4+14.8+37.3+30.8+8.3+7.2+2+25.1+13.4+51+75.3+5+2.8+24.5+38+3.4+3+54.3+34.4+35.4+45.5+2+1</f>
        <v>594.1</v>
      </c>
      <c r="E37" s="19">
        <f>D37/D33*100</f>
        <v>1.507982841333097</v>
      </c>
      <c r="F37" s="19">
        <f t="shared" si="3"/>
        <v>87.57370283018868</v>
      </c>
      <c r="G37" s="19">
        <f t="shared" si="0"/>
        <v>84.09058740268932</v>
      </c>
      <c r="H37" s="19">
        <f t="shared" si="2"/>
        <v>84.29999999999995</v>
      </c>
      <c r="I37" s="19">
        <f t="shared" si="1"/>
        <v>112.39999999999998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3.4+3.4+3.4+3.4+3.4+50.8+3.4</f>
        <v>71.2</v>
      </c>
      <c r="E38" s="1">
        <f>D38/D33*100</f>
        <v>0.18072442064116562</v>
      </c>
      <c r="F38" s="1">
        <f t="shared" si="3"/>
        <v>100</v>
      </c>
      <c r="G38" s="1">
        <f t="shared" si="0"/>
        <v>95.44235924932977</v>
      </c>
      <c r="H38" s="1">
        <f t="shared" si="2"/>
        <v>0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8604.299999999997</v>
      </c>
      <c r="C39" s="49">
        <f>C33-C34-C36-C37-C35-C38</f>
        <v>9434.99999999999</v>
      </c>
      <c r="D39" s="49">
        <f>D33-D34-D36-D37-D35-D38</f>
        <v>8329.09999999999</v>
      </c>
      <c r="E39" s="1">
        <f>D39/D33*100</f>
        <v>21.14145747138105</v>
      </c>
      <c r="F39" s="1">
        <f t="shared" si="3"/>
        <v>96.8015992003997</v>
      </c>
      <c r="G39" s="1">
        <f t="shared" si="0"/>
        <v>88.27874933757283</v>
      </c>
      <c r="H39" s="1">
        <f>B39-D39</f>
        <v>275.200000000008</v>
      </c>
      <c r="I39" s="1">
        <f t="shared" si="1"/>
        <v>1105.9000000000015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756.6-54</f>
        <v>702.6</v>
      </c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</f>
        <v>616.2</v>
      </c>
      <c r="E43" s="3">
        <f>D43/D149*100</f>
        <v>0.0719719226527208</v>
      </c>
      <c r="F43" s="3">
        <f>D43/B43*100</f>
        <v>87.70281810418446</v>
      </c>
      <c r="G43" s="3">
        <f t="shared" si="0"/>
        <v>80.24482354473238</v>
      </c>
      <c r="H43" s="3">
        <f t="shared" si="2"/>
        <v>86.39999999999998</v>
      </c>
      <c r="I43" s="3">
        <f t="shared" si="1"/>
        <v>151.69999999999993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</f>
        <v>6222.699999999998</v>
      </c>
      <c r="E45" s="3">
        <f>D45/D149*100</f>
        <v>0.7268089631468445</v>
      </c>
      <c r="F45" s="3">
        <f>D45/B45*100</f>
        <v>92.25922191910803</v>
      </c>
      <c r="G45" s="3">
        <f aca="true" t="shared" si="4" ref="G45:G75">D45/C45*100</f>
        <v>82.6343886114947</v>
      </c>
      <c r="H45" s="3">
        <f>B45-D45</f>
        <v>522.1000000000022</v>
      </c>
      <c r="I45" s="3">
        <f aca="true" t="shared" si="5" ref="I45:I76">C45-D45</f>
        <v>1307.7000000000035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87.91842769215937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0.01607019461005673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0.7295868352965756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5.769199865010364</v>
      </c>
      <c r="F49" s="1">
        <f t="shared" si="6"/>
        <v>84.70976875884847</v>
      </c>
      <c r="G49" s="1">
        <f t="shared" si="4"/>
        <v>66.69143600222921</v>
      </c>
      <c r="H49" s="1">
        <f t="shared" si="7"/>
        <v>64.80000000000018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346.39999999999856</v>
      </c>
      <c r="E50" s="1">
        <f>D50/D45*100</f>
        <v>5.566715412923629</v>
      </c>
      <c r="F50" s="1">
        <f t="shared" si="6"/>
        <v>91.20589784096846</v>
      </c>
      <c r="G50" s="1">
        <f t="shared" si="4"/>
        <v>84.44661140906808</v>
      </c>
      <c r="H50" s="1">
        <f t="shared" si="7"/>
        <v>33.400000000001796</v>
      </c>
      <c r="I50" s="1">
        <f t="shared" si="5"/>
        <v>63.80000000000297</v>
      </c>
    </row>
    <row r="51" spans="1:9" ht="18.75" thickBot="1">
      <c r="A51" s="28" t="s">
        <v>4</v>
      </c>
      <c r="B51" s="52">
        <f>13774.4+128.2</f>
        <v>13902.6</v>
      </c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</f>
        <v>12672.500000000002</v>
      </c>
      <c r="E51" s="3">
        <f>D51/D149*100</f>
        <v>1.4801431188195464</v>
      </c>
      <c r="F51" s="3">
        <f>D51/B51*100</f>
        <v>91.1520147310575</v>
      </c>
      <c r="G51" s="3">
        <f t="shared" si="4"/>
        <v>83.39365622532246</v>
      </c>
      <c r="H51" s="3">
        <f>B51-D51</f>
        <v>1230.0999999999985</v>
      </c>
      <c r="I51" s="3">
        <f t="shared" si="5"/>
        <v>2523.5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</f>
        <v>8367.500000000002</v>
      </c>
      <c r="E52" s="1">
        <f>D52/D51*100</f>
        <v>66.0288025251529</v>
      </c>
      <c r="F52" s="1">
        <f t="shared" si="6"/>
        <v>98.75020652866621</v>
      </c>
      <c r="G52" s="1">
        <f t="shared" si="4"/>
        <v>88.67164732686909</v>
      </c>
      <c r="H52" s="1">
        <f t="shared" si="7"/>
        <v>105.89999999999782</v>
      </c>
      <c r="I52" s="1">
        <f t="shared" si="5"/>
        <v>1068.9999999999982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1.4+1.4+1.2+3.1+2.2</f>
        <v>9.3</v>
      </c>
      <c r="E53" s="1">
        <f>D53/D51*100</f>
        <v>0.07338725586900768</v>
      </c>
      <c r="F53" s="1">
        <f t="shared" si="6"/>
        <v>85.3211009174312</v>
      </c>
      <c r="G53" s="1">
        <f t="shared" si="4"/>
        <v>85.3211009174312</v>
      </c>
      <c r="H53" s="1">
        <f t="shared" si="7"/>
        <v>1.5999999999999996</v>
      </c>
      <c r="I53" s="1">
        <f t="shared" si="5"/>
        <v>1.5999999999999996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1.7+1.5+4.6+9.7+8-0.1+0.1+5.9+12.1+0.1+17.6+12.8+4+10.7+8.4+14.1+1.9+4.9+0.7+2.4+2.3+3.8+1+1.4+3.6+2.3+15.6+9.1+19.4+7.3+0.9+4.6+8.7+1.8</f>
        <v>202.90000000000003</v>
      </c>
      <c r="E54" s="1">
        <f>D54/D51*100</f>
        <v>1.601104754389426</v>
      </c>
      <c r="F54" s="1">
        <f t="shared" si="6"/>
        <v>83.53231782626597</v>
      </c>
      <c r="G54" s="1">
        <f t="shared" si="4"/>
        <v>76.94349639742133</v>
      </c>
      <c r="H54" s="1">
        <f t="shared" si="7"/>
        <v>39.99999999999997</v>
      </c>
      <c r="I54" s="1">
        <f t="shared" si="5"/>
        <v>60.799999999999955</v>
      </c>
    </row>
    <row r="55" spans="1:9" ht="18">
      <c r="A55" s="29" t="s">
        <v>0</v>
      </c>
      <c r="B55" s="49">
        <f>598.4+1.9</f>
        <v>600.3</v>
      </c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</f>
        <v>463.0000000000001</v>
      </c>
      <c r="E55" s="1">
        <f>D55/D51*100</f>
        <v>3.653580587887158</v>
      </c>
      <c r="F55" s="1">
        <f t="shared" si="6"/>
        <v>77.12810261535901</v>
      </c>
      <c r="G55" s="1">
        <f t="shared" si="4"/>
        <v>64.87319602073701</v>
      </c>
      <c r="H55" s="1">
        <f t="shared" si="7"/>
        <v>137.29999999999984</v>
      </c>
      <c r="I55" s="1">
        <f t="shared" si="5"/>
        <v>250.69999999999993</v>
      </c>
    </row>
    <row r="56" spans="1:9" ht="18.75" thickBot="1">
      <c r="A56" s="29" t="s">
        <v>34</v>
      </c>
      <c r="B56" s="50">
        <f>B51-B52-B55-B54-B53</f>
        <v>4575.100000000001</v>
      </c>
      <c r="C56" s="50">
        <f>C51-C52-C55-C54-C53</f>
        <v>4771.200000000003</v>
      </c>
      <c r="D56" s="50">
        <f>D51-D52-D55-D54-D53</f>
        <v>3629.7999999999997</v>
      </c>
      <c r="E56" s="1">
        <f>D56/D51*100</f>
        <v>28.643124876701513</v>
      </c>
      <c r="F56" s="1">
        <f t="shared" si="6"/>
        <v>79.33815654302634</v>
      </c>
      <c r="G56" s="1">
        <f t="shared" si="4"/>
        <v>76.07729711602946</v>
      </c>
      <c r="H56" s="1">
        <f t="shared" si="7"/>
        <v>945.3000000000015</v>
      </c>
      <c r="I56" s="1">
        <f>C56-D56</f>
        <v>1141.4000000000028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5421-137.7</f>
        <v>5283.3</v>
      </c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</f>
        <v>4958.299999999999</v>
      </c>
      <c r="E58" s="3">
        <f>D58/D149*100</f>
        <v>0.57912753016713</v>
      </c>
      <c r="F58" s="3">
        <f>D58/B58*100</f>
        <v>93.84854163117747</v>
      </c>
      <c r="G58" s="3">
        <f t="shared" si="4"/>
        <v>90.32663545442952</v>
      </c>
      <c r="H58" s="3">
        <f>B58-D58</f>
        <v>325.0000000000009</v>
      </c>
      <c r="I58" s="3">
        <f t="shared" si="5"/>
        <v>531.0000000000009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36.1+65.6+39.2+69.1+1.8+43+66+41.2+71.4+46.8+1.2+82.5+0.1+44.9+89.3+53.8+64.9+50.3+105.6+56.7+78.9+42.1+92.6+54.8+88.7</f>
        <v>1386.5999999999997</v>
      </c>
      <c r="E59" s="1">
        <f>D59/D58*100</f>
        <v>27.96523001835306</v>
      </c>
      <c r="F59" s="1">
        <f t="shared" si="6"/>
        <v>96.7215401785714</v>
      </c>
      <c r="G59" s="1">
        <f t="shared" si="4"/>
        <v>88.4706182607031</v>
      </c>
      <c r="H59" s="1">
        <f t="shared" si="7"/>
        <v>47.00000000000023</v>
      </c>
      <c r="I59" s="1">
        <f t="shared" si="5"/>
        <v>180.70000000000027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5.975838493031887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1.3+56.1+4.9+63.5+3.5+0.7+63-0.1+10.3+25.7+2.8+0.3+7.3+0.2+1+0.1+0.3+1+0.2+2.3+0.3+1.5+20.1+5.1</f>
        <v>271.4000000000001</v>
      </c>
      <c r="E61" s="1">
        <f>D61/D58*100</f>
        <v>5.473650243026847</v>
      </c>
      <c r="F61" s="1">
        <f t="shared" si="6"/>
        <v>68.60465116279072</v>
      </c>
      <c r="G61" s="1">
        <f t="shared" si="4"/>
        <v>58.39070567986232</v>
      </c>
      <c r="H61" s="1">
        <f t="shared" si="7"/>
        <v>124.19999999999993</v>
      </c>
      <c r="I61" s="1">
        <f t="shared" si="5"/>
        <v>193.39999999999992</v>
      </c>
    </row>
    <row r="62" spans="1:9" ht="18">
      <c r="A62" s="29" t="s">
        <v>15</v>
      </c>
      <c r="B62" s="49">
        <f>3089.7-137.7</f>
        <v>2952</v>
      </c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57.91501119335257</v>
      </c>
      <c r="F62" s="1">
        <f>D62/B62*100</f>
        <v>97.27642276422765</v>
      </c>
      <c r="G62" s="1">
        <f t="shared" si="4"/>
        <v>97.27642276422762</v>
      </c>
      <c r="H62" s="1">
        <f t="shared" si="7"/>
        <v>80.40000000000009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132.3999999999998</v>
      </c>
      <c r="E63" s="1">
        <f>D63/D58*100</f>
        <v>2.670270052235642</v>
      </c>
      <c r="F63" s="1">
        <f t="shared" si="6"/>
        <v>65.4797230464884</v>
      </c>
      <c r="G63" s="1">
        <f t="shared" si="4"/>
        <v>64.4909887968827</v>
      </c>
      <c r="H63" s="1">
        <f t="shared" si="7"/>
        <v>69.80000000000058</v>
      </c>
      <c r="I63" s="1">
        <f t="shared" si="5"/>
        <v>72.89999999999958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283.9000000000001</v>
      </c>
      <c r="E68" s="42">
        <f>D68/D149*100</f>
        <v>0.0331594106476914</v>
      </c>
      <c r="F68" s="3">
        <f>D68/B68*100</f>
        <v>80.37938844847113</v>
      </c>
      <c r="G68" s="3">
        <f t="shared" si="4"/>
        <v>76.68827660723935</v>
      </c>
      <c r="H68" s="3">
        <f>B68-D68</f>
        <v>69.29999999999995</v>
      </c>
      <c r="I68" s="3">
        <f t="shared" si="5"/>
        <v>86.29999999999995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0.2+12.6+73.3+85.8+22+1.3+2.3+2.7+1.6+2.5+7.9-0.2+3.6+5.1+14.9+0.1+2.1+5.3+13.2+2.6+0.1+3.5+4.6+0.3+1.9+3.3</f>
        <v>272.6000000000001</v>
      </c>
      <c r="E69" s="1">
        <f>D69/D68*100</f>
        <v>96.0197252553716</v>
      </c>
      <c r="F69" s="1">
        <f t="shared" si="6"/>
        <v>88.04909560723516</v>
      </c>
      <c r="G69" s="1">
        <f t="shared" si="4"/>
        <v>88.04909560723516</v>
      </c>
      <c r="H69" s="1">
        <f t="shared" si="7"/>
        <v>36.99999999999994</v>
      </c>
      <c r="I69" s="1">
        <f t="shared" si="5"/>
        <v>36.99999999999994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4.145267791636096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46025.2-34.2+205-551+86.3</f>
        <v>45731.3</v>
      </c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</f>
        <v>43039.79999999998</v>
      </c>
      <c r="E89" s="3">
        <f>D89/D149*100</f>
        <v>5.027032061974313</v>
      </c>
      <c r="F89" s="3">
        <f aca="true" t="shared" si="10" ref="F89:F95">D89/B89*100</f>
        <v>94.11453424678497</v>
      </c>
      <c r="G89" s="3">
        <f t="shared" si="8"/>
        <v>85.76928672064467</v>
      </c>
      <c r="H89" s="3">
        <f aca="true" t="shared" si="11" ref="H89:H95">B89-D89</f>
        <v>2691.500000000022</v>
      </c>
      <c r="I89" s="3">
        <f t="shared" si="9"/>
        <v>7141.10000000002</v>
      </c>
    </row>
    <row r="90" spans="1:9" ht="18">
      <c r="A90" s="29" t="s">
        <v>3</v>
      </c>
      <c r="B90" s="49">
        <f>37699.2+17+50.1</f>
        <v>37766.299999999996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</f>
        <v>37036.399999999994</v>
      </c>
      <c r="E90" s="1">
        <f>D90/D89*100</f>
        <v>86.05151510927098</v>
      </c>
      <c r="F90" s="1">
        <f t="shared" si="10"/>
        <v>98.06732457243626</v>
      </c>
      <c r="G90" s="1">
        <f t="shared" si="8"/>
        <v>89.4599033816425</v>
      </c>
      <c r="H90" s="1">
        <f t="shared" si="11"/>
        <v>729.9000000000015</v>
      </c>
      <c r="I90" s="1">
        <f t="shared" si="9"/>
        <v>4363.600000000006</v>
      </c>
    </row>
    <row r="91" spans="1:9" ht="18">
      <c r="A91" s="29" t="s">
        <v>32</v>
      </c>
      <c r="B91" s="49">
        <f>2175.9-34.2-17-20.1</f>
        <v>2104.6000000000004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</f>
        <v>1210.3000000000004</v>
      </c>
      <c r="E91" s="1">
        <f>D91/D89*100</f>
        <v>2.812048383124459</v>
      </c>
      <c r="F91" s="1">
        <f t="shared" si="10"/>
        <v>57.50736481991828</v>
      </c>
      <c r="G91" s="1">
        <f t="shared" si="8"/>
        <v>48.28452884385225</v>
      </c>
      <c r="H91" s="1">
        <f t="shared" si="11"/>
        <v>894.3</v>
      </c>
      <c r="I91" s="1">
        <f t="shared" si="9"/>
        <v>1296.2999999999995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5860.400000000007</v>
      </c>
      <c r="C93" s="50">
        <f>C89-C90-C91-C92</f>
        <v>6274.300000000001</v>
      </c>
      <c r="D93" s="50">
        <f>D89-D90-D91-D92</f>
        <v>4793.099999999987</v>
      </c>
      <c r="E93" s="1">
        <f>D93/D89*100</f>
        <v>11.136436507604564</v>
      </c>
      <c r="F93" s="1">
        <f t="shared" si="10"/>
        <v>81.78793256432975</v>
      </c>
      <c r="G93" s="1">
        <f>D93/C93*100</f>
        <v>76.39258562708167</v>
      </c>
      <c r="H93" s="1">
        <f t="shared" si="11"/>
        <v>1067.3000000000202</v>
      </c>
      <c r="I93" s="1">
        <f>C93-D93</f>
        <v>1481.2000000000144</v>
      </c>
    </row>
    <row r="94" spans="1:9" ht="18.75">
      <c r="A94" s="120" t="s">
        <v>12</v>
      </c>
      <c r="B94" s="125">
        <f>53411.1+1149.3+400</f>
        <v>54960.4</v>
      </c>
      <c r="C94" s="127">
        <f>48638.3+1900-424+424+830+1679.1+0.1+2819.7+1149.3+400</f>
        <v>57416.5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</f>
        <v>51842.900000000016</v>
      </c>
      <c r="E94" s="119">
        <f>D94/D149*100</f>
        <v>6.0552307512053565</v>
      </c>
      <c r="F94" s="123">
        <f t="shared" si="10"/>
        <v>94.3277341504065</v>
      </c>
      <c r="G94" s="118">
        <f>D94/C94*100</f>
        <v>90.2926859003945</v>
      </c>
      <c r="H94" s="124">
        <f t="shared" si="11"/>
        <v>3117.4999999999854</v>
      </c>
      <c r="I94" s="119">
        <f>C94-D94</f>
        <v>5573.599999999984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</f>
        <v>3538.000000000001</v>
      </c>
      <c r="E95" s="131">
        <f>D95/D94*100</f>
        <v>6.824463909233472</v>
      </c>
      <c r="F95" s="132">
        <f t="shared" si="10"/>
        <v>79.0614525139665</v>
      </c>
      <c r="G95" s="133">
        <f>D95/C95*100</f>
        <v>72.37097796960339</v>
      </c>
      <c r="H95" s="122">
        <f t="shared" si="11"/>
        <v>936.9999999999991</v>
      </c>
      <c r="I95" s="96">
        <f>C95-D95</f>
        <v>1350.699999999999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</f>
        <v>6655.407000000004</v>
      </c>
      <c r="E101" s="25">
        <f>D101/D149*100</f>
        <v>0.7773489740772102</v>
      </c>
      <c r="F101" s="25">
        <f>D101/B101*100</f>
        <v>71.78194937282271</v>
      </c>
      <c r="G101" s="25">
        <f aca="true" t="shared" si="12" ref="G101:G147">D101/C101*100</f>
        <v>64.27488266084642</v>
      </c>
      <c r="H101" s="25">
        <f aca="true" t="shared" si="13" ref="H101:H106">B101-D101</f>
        <v>2616.292999999997</v>
      </c>
      <c r="I101" s="25">
        <f aca="true" t="shared" si="14" ref="I101:I147">C101-D101</f>
        <v>3699.1929999999966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</f>
        <v>6009.399999999999</v>
      </c>
      <c r="E103" s="1">
        <f>D103/D101*100</f>
        <v>90.29350120886664</v>
      </c>
      <c r="F103" s="1">
        <f aca="true" t="shared" si="15" ref="F103:F147">D103/B103*100</f>
        <v>72.05429191496503</v>
      </c>
      <c r="G103" s="1">
        <f t="shared" si="12"/>
        <v>64.49307247341137</v>
      </c>
      <c r="H103" s="1">
        <f t="shared" si="13"/>
        <v>2330.7000000000016</v>
      </c>
      <c r="I103" s="1">
        <f t="shared" si="14"/>
        <v>3308.5000000000027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646.0070000000051</v>
      </c>
      <c r="E105" s="96">
        <f>D105/D101*100</f>
        <v>9.706498791133356</v>
      </c>
      <c r="F105" s="96">
        <f t="shared" si="15"/>
        <v>69.34381708887986</v>
      </c>
      <c r="G105" s="96">
        <f t="shared" si="12"/>
        <v>62.31378412269757</v>
      </c>
      <c r="H105" s="96">
        <f>B105-D105</f>
        <v>285.5929999999953</v>
      </c>
      <c r="I105" s="96">
        <f t="shared" si="14"/>
        <v>390.69299999999384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179789.49999999994</v>
      </c>
      <c r="C106" s="93">
        <f>SUM(C107:C146)-C114-C118+C147-C138-C139-C108-C111-C121-C122-C136-C130-C128</f>
        <v>185259.5</v>
      </c>
      <c r="D106" s="93">
        <f>SUM(D107:D146)-D114-D118+D147-D138-D139-D108-D111-D121-D122-D136-D130-D128</f>
        <v>167812.2</v>
      </c>
      <c r="E106" s="94">
        <f>D106/D149*100</f>
        <v>19.60040032227023</v>
      </c>
      <c r="F106" s="94">
        <f>D106/B106*100</f>
        <v>93.33815378539907</v>
      </c>
      <c r="G106" s="94">
        <f t="shared" si="12"/>
        <v>90.58223734815219</v>
      </c>
      <c r="H106" s="94">
        <f t="shared" si="13"/>
        <v>11977.29999999993</v>
      </c>
      <c r="I106" s="94">
        <f t="shared" si="14"/>
        <v>17447.29999999999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</f>
        <v>1127.3000000000002</v>
      </c>
      <c r="E107" s="6">
        <f>D107/D106*100</f>
        <v>0.6717628396505142</v>
      </c>
      <c r="F107" s="6">
        <f t="shared" si="15"/>
        <v>63.06573426573428</v>
      </c>
      <c r="G107" s="6">
        <f t="shared" si="12"/>
        <v>57.48011421578626</v>
      </c>
      <c r="H107" s="6">
        <f aca="true" t="shared" si="16" ref="H107:H147">B107-D107</f>
        <v>660.1999999999998</v>
      </c>
      <c r="I107" s="6">
        <f t="shared" si="14"/>
        <v>833.8999999999999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0.35706581523870135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0.01835385031600801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5.5+5.4+5.5+5.5+5.5+5.5-0.1+2.7+0.1+2.7+5.5+5.5+2.7+2.7+2.7+2.7</f>
        <v>60.100000000000016</v>
      </c>
      <c r="E112" s="6">
        <f>D112/D106*100</f>
        <v>0.0358138442854572</v>
      </c>
      <c r="F112" s="6">
        <f t="shared" si="15"/>
        <v>97.40680713128042</v>
      </c>
      <c r="G112" s="6">
        <f t="shared" si="12"/>
        <v>89.16913946587539</v>
      </c>
      <c r="H112" s="6">
        <f t="shared" si="16"/>
        <v>1.5999999999999872</v>
      </c>
      <c r="I112" s="6">
        <f t="shared" si="14"/>
        <v>7.29999999999999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</f>
        <v>1226.8000000000006</v>
      </c>
      <c r="E113" s="6">
        <f>D113/D106*100</f>
        <v>0.7310553106389169</v>
      </c>
      <c r="F113" s="6">
        <f t="shared" si="15"/>
        <v>87.99942615307373</v>
      </c>
      <c r="G113" s="6">
        <f t="shared" si="12"/>
        <v>80.05220228384997</v>
      </c>
      <c r="H113" s="6">
        <f t="shared" si="16"/>
        <v>167.29999999999927</v>
      </c>
      <c r="I113" s="6">
        <f t="shared" si="14"/>
        <v>305.69999999999936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0.021452552317411964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19.1+40+15+2.5+6+9.5+25.5</f>
        <v>117.6</v>
      </c>
      <c r="E116" s="6">
        <f>D116/D106*100</f>
        <v>0.07007833757021241</v>
      </c>
      <c r="F116" s="6">
        <f>D116/B116*100</f>
        <v>47.96084828711256</v>
      </c>
      <c r="G116" s="6">
        <f t="shared" si="12"/>
        <v>47.96084828711256</v>
      </c>
      <c r="H116" s="6">
        <f t="shared" si="16"/>
        <v>127.6</v>
      </c>
      <c r="I116" s="6">
        <f t="shared" si="14"/>
        <v>127.6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1.6+18.3+17.8+0.8+2.2+4+0.6+16.7+3.7+3.6+16.7+3.4+1.3+16.7+2.9+0.8+16.7+0.1+0.8+1.3+16.7+3.7+1.1+1.1+3.7+16.7+0.8+3+0.3+0.6+16.7+1.1+22.1</f>
        <v>217.59999999999997</v>
      </c>
      <c r="E117" s="6">
        <f>D117/D106*100</f>
        <v>0.1296687606741345</v>
      </c>
      <c r="F117" s="6">
        <f t="shared" si="15"/>
        <v>99.13439635535306</v>
      </c>
      <c r="G117" s="6">
        <f t="shared" si="12"/>
        <v>90.10351966873704</v>
      </c>
      <c r="H117" s="6">
        <f t="shared" si="16"/>
        <v>1.900000000000034</v>
      </c>
      <c r="I117" s="6">
        <f t="shared" si="14"/>
        <v>23.900000000000034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16.7+16.7+16.7+16.7+16.7+16.7+16.7+16.7+16.7+18.6</f>
        <v>168.89999999999998</v>
      </c>
      <c r="E118" s="1"/>
      <c r="F118" s="1">
        <f t="shared" si="15"/>
        <v>99.94082840236686</v>
      </c>
      <c r="G118" s="1">
        <f t="shared" si="12"/>
        <v>89.88823842469397</v>
      </c>
      <c r="H118" s="1">
        <f t="shared" si="16"/>
        <v>0.10000000000002274</v>
      </c>
      <c r="I118" s="1">
        <f t="shared" si="14"/>
        <v>19.00000000000003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0.2671438667748829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0.4802392197945083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21+0.9+174.2+5+11.4+16.5-0.1+809.5+345.2+0.7+692.9+77.6+2.5-0.1+414.9+15+11.4+137.7</f>
        <v>2736.2000000000003</v>
      </c>
      <c r="E123" s="19">
        <f>D123/D106*100</f>
        <v>1.630513156969517</v>
      </c>
      <c r="F123" s="6">
        <f t="shared" si="15"/>
        <v>93.51972110192085</v>
      </c>
      <c r="G123" s="6">
        <f t="shared" si="12"/>
        <v>93.26470788738156</v>
      </c>
      <c r="H123" s="6">
        <f t="shared" si="16"/>
        <v>189.5999999999999</v>
      </c>
      <c r="I123" s="6">
        <f t="shared" si="14"/>
        <v>197.5999999999999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0.07740795961199483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0.0011918084620784425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0.014897605775980528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0.48006044852519664</v>
      </c>
      <c r="F127" s="6">
        <f t="shared" si="15"/>
        <v>98.47206942916515</v>
      </c>
      <c r="G127" s="6">
        <f t="shared" si="12"/>
        <v>97.85011538928703</v>
      </c>
      <c r="H127" s="6">
        <f t="shared" si="16"/>
        <v>12.5</v>
      </c>
      <c r="I127" s="6">
        <f t="shared" si="14"/>
        <v>17.699999999999932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0.30254057809861257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0.02341903627984139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0.8376625775718332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59.9+7.6+10.7+6.3+5.3+38.1+4+0.1+1.7+3.6+39.2+1.5+0.1+12.4+0.1+5.1+12+1.3+0.1+10.3+1.4+1.3+3.6+0.2+109</f>
        <v>334.9</v>
      </c>
      <c r="E135" s="19">
        <f>D135/D106*100</f>
        <v>0.19956832697503515</v>
      </c>
      <c r="F135" s="6">
        <f t="shared" si="15"/>
        <v>89.83369098712446</v>
      </c>
      <c r="G135" s="6">
        <f>D135/C135*100</f>
        <v>89.83369098712446</v>
      </c>
      <c r="H135" s="6">
        <f t="shared" si="16"/>
        <v>37.900000000000034</v>
      </c>
      <c r="I135" s="6">
        <f t="shared" si="14"/>
        <v>37.900000000000034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24.60435951030158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</f>
        <v>933.2</v>
      </c>
      <c r="E137" s="19">
        <f>D137/D106*100</f>
        <v>0.5560978284058012</v>
      </c>
      <c r="F137" s="6">
        <f t="shared" si="15"/>
        <v>98.99225628513844</v>
      </c>
      <c r="G137" s="6">
        <f t="shared" si="12"/>
        <v>89.60153624579932</v>
      </c>
      <c r="H137" s="6">
        <f t="shared" si="16"/>
        <v>9.5</v>
      </c>
      <c r="I137" s="6">
        <f t="shared" si="14"/>
        <v>108.29999999999995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87.15173596228033</v>
      </c>
      <c r="F138" s="1">
        <f aca="true" t="shared" si="17" ref="F138:F146">D138/B138*100</f>
        <v>99.71799901912702</v>
      </c>
      <c r="G138" s="1">
        <f t="shared" si="12"/>
        <v>90.87150837988828</v>
      </c>
      <c r="H138" s="1">
        <f t="shared" si="16"/>
        <v>2.2999999999999545</v>
      </c>
      <c r="I138" s="1">
        <f t="shared" si="14"/>
        <v>81.69999999999993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2.6575225032147447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0.11918084620784422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1000+463.5+800+463.5</f>
        <v>2727</v>
      </c>
      <c r="E141" s="19">
        <f>D141/D106*100</f>
        <v>1.6250308380439564</v>
      </c>
      <c r="F141" s="111">
        <f>D141/B141*100</f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110</v>
      </c>
      <c r="B142" s="80">
        <f>14900-150-400</f>
        <v>14350</v>
      </c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241.3+64.6+48.1+278.9+170.1+140.9+637.5+150.9+370.2+164.6+344.6+242.4+441.1+0.1+89.8+381.7+177.1+247.5+73.1+327.9+377.9+42.9+540.2+305.5+89.5+547.4+109.3+203.4+257.6+84.6+422.6+90.4+288.5+189.4+253.3</f>
        <v>8394.899999999998</v>
      </c>
      <c r="E142" s="19">
        <f>D142/D106*100</f>
        <v>5.002556429151157</v>
      </c>
      <c r="F142" s="111">
        <f t="shared" si="17"/>
        <v>58.501045296167234</v>
      </c>
      <c r="G142" s="6">
        <f t="shared" si="12"/>
        <v>56.153177257525066</v>
      </c>
      <c r="H142" s="6">
        <f t="shared" si="16"/>
        <v>5955.100000000002</v>
      </c>
      <c r="I142" s="6">
        <f t="shared" si="14"/>
        <v>6555.100000000002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</f>
        <v>4345.600000000001</v>
      </c>
      <c r="E143" s="19">
        <f>D143/D106*100</f>
        <v>2.5895614264040403</v>
      </c>
      <c r="F143" s="111">
        <f t="shared" si="17"/>
        <v>84.49707363549751</v>
      </c>
      <c r="G143" s="6">
        <f t="shared" si="12"/>
        <v>84.49378779335423</v>
      </c>
      <c r="H143" s="6">
        <f t="shared" si="16"/>
        <v>797.2999999999984</v>
      </c>
      <c r="I143" s="6">
        <f t="shared" si="14"/>
        <v>797.4999999999991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4.991293839184516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0.32071565714530886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103486.4+8580+999.5-1214.3+551-86.3-254.2-80</f>
        <v>111982.09999999999</v>
      </c>
      <c r="C146" s="60">
        <f>91632.1+2530-27+23.1+959.5+13590.1-3797.9+8580-1214.3+651-86.3-254.2-80</f>
        <v>112506.10000000002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66.65284168850654</v>
      </c>
      <c r="F146" s="6">
        <f t="shared" si="17"/>
        <v>99.88346351783008</v>
      </c>
      <c r="G146" s="6">
        <f t="shared" si="12"/>
        <v>99.41825376579578</v>
      </c>
      <c r="H146" s="6">
        <f t="shared" si="16"/>
        <v>130.5</v>
      </c>
      <c r="I146" s="6">
        <f t="shared" si="14"/>
        <v>654.5000000000291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</f>
        <v>19789.800000000003</v>
      </c>
      <c r="E147" s="19">
        <f>D147/D106*100</f>
        <v>11.792825551419982</v>
      </c>
      <c r="F147" s="6">
        <f t="shared" si="15"/>
        <v>96.96984545427819</v>
      </c>
      <c r="G147" s="6">
        <f t="shared" si="12"/>
        <v>88.88938796410253</v>
      </c>
      <c r="H147" s="6">
        <f t="shared" si="16"/>
        <v>618.3999999999978</v>
      </c>
      <c r="I147" s="6">
        <f t="shared" si="14"/>
        <v>2473.5999999999985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190426.39999999994</v>
      </c>
      <c r="C148" s="84">
        <f>C43+C68+C71+C76+C78+C86+C101+C106+C99+C83+C97</f>
        <v>197242.1</v>
      </c>
      <c r="D148" s="60">
        <f>D43+D68+D71+D76+D78+D86+D101+D106+D99+D83+D97</f>
        <v>175367.70700000002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914448.5999999999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856167.2069999999</v>
      </c>
      <c r="E149" s="38">
        <v>100</v>
      </c>
      <c r="F149" s="3">
        <f>D149/B149*100</f>
        <v>93.62660810022565</v>
      </c>
      <c r="G149" s="3">
        <f aca="true" t="shared" si="18" ref="G149:G155">D149/C149*100</f>
        <v>86.6433052377793</v>
      </c>
      <c r="H149" s="3">
        <f aca="true" t="shared" si="19" ref="H149:H155">B149-D149</f>
        <v>58281.39299999992</v>
      </c>
      <c r="I149" s="3">
        <f aca="true" t="shared" si="20" ref="I149:I155">C149-D149</f>
        <v>131984.39300000004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510370.00000000006</v>
      </c>
      <c r="C150" s="67">
        <f>C8+C20+C34+C52+C59+C90+C114+C118+C46+C138+C130</f>
        <v>558433.5</v>
      </c>
      <c r="D150" s="67">
        <f>D8+D20+D34+D52+D59+D90+D114+D118+D46+D138+D130</f>
        <v>500170.1</v>
      </c>
      <c r="E150" s="6">
        <f>D150/D149*100</f>
        <v>58.41967502499777</v>
      </c>
      <c r="F150" s="6">
        <f aca="true" t="shared" si="21" ref="F150:F161">D150/B150*100</f>
        <v>98.00146952211139</v>
      </c>
      <c r="G150" s="6">
        <f t="shared" si="18"/>
        <v>89.56663595575837</v>
      </c>
      <c r="H150" s="6">
        <f t="shared" si="19"/>
        <v>10199.900000000081</v>
      </c>
      <c r="I150" s="18">
        <f t="shared" si="20"/>
        <v>58263.40000000002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88916.40000000002</v>
      </c>
      <c r="C151" s="68">
        <f>C11+C23+C36+C55+C61+C91+C49+C139+C108+C111+C95+C136</f>
        <v>100135.2</v>
      </c>
      <c r="D151" s="68">
        <f>D11+D23+D36+D55+D61+D91+D49+D139+D108+D111+D95+D136</f>
        <v>67674.70000000003</v>
      </c>
      <c r="E151" s="6">
        <f>D151/D149*100</f>
        <v>7.904378893128995</v>
      </c>
      <c r="F151" s="6">
        <f t="shared" si="21"/>
        <v>76.1104813060358</v>
      </c>
      <c r="G151" s="6">
        <f t="shared" si="18"/>
        <v>67.58332734143441</v>
      </c>
      <c r="H151" s="6">
        <f t="shared" si="19"/>
        <v>21241.699999999997</v>
      </c>
      <c r="I151" s="18">
        <f t="shared" si="20"/>
        <v>32460.49999999997</v>
      </c>
      <c r="K151" s="46"/>
      <c r="L151" s="102"/>
    </row>
    <row r="152" spans="1:12" ht="18.75">
      <c r="A152" s="23" t="s">
        <v>1</v>
      </c>
      <c r="B152" s="67">
        <f>B22+B10+B54+B48+B60+B35+B102+B122</f>
        <v>23533.600000000002</v>
      </c>
      <c r="C152" s="67">
        <f>C22+C10+C54+C48+C60+C35+C102+C122</f>
        <v>26078.3</v>
      </c>
      <c r="D152" s="67">
        <f>D22+D10+D54+D48+D60+D35+D102+D122</f>
        <v>20536.500000000004</v>
      </c>
      <c r="E152" s="6">
        <f>D152/D149*100</f>
        <v>2.3986552897721536</v>
      </c>
      <c r="F152" s="6">
        <f t="shared" si="21"/>
        <v>87.26459190264134</v>
      </c>
      <c r="G152" s="6">
        <f t="shared" si="18"/>
        <v>78.74938166981745</v>
      </c>
      <c r="H152" s="6">
        <f t="shared" si="19"/>
        <v>2997.0999999999985</v>
      </c>
      <c r="I152" s="18">
        <f t="shared" si="20"/>
        <v>5541.799999999996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13648.000000000002</v>
      </c>
      <c r="C153" s="67">
        <f>C12+C24+C103+C62+C38+C92+C128</f>
        <v>14806.2</v>
      </c>
      <c r="D153" s="67">
        <f>D12+D24+D103+D62+D38+D92+D128</f>
        <v>11131.3</v>
      </c>
      <c r="E153" s="6">
        <f>D153/D149*100</f>
        <v>1.3001315524573696</v>
      </c>
      <c r="F153" s="6">
        <f t="shared" si="21"/>
        <v>81.55993552168815</v>
      </c>
      <c r="G153" s="6">
        <f t="shared" si="18"/>
        <v>75.1799921654442</v>
      </c>
      <c r="H153" s="6">
        <f t="shared" si="19"/>
        <v>2516.7000000000025</v>
      </c>
      <c r="I153" s="18">
        <f t="shared" si="20"/>
        <v>3674.9000000000015</v>
      </c>
      <c r="K153" s="46"/>
      <c r="L153" s="102"/>
    </row>
    <row r="154" spans="1:12" ht="18.75">
      <c r="A154" s="23" t="s">
        <v>2</v>
      </c>
      <c r="B154" s="67">
        <f>B9+B21+B47+B53+B121</f>
        <v>12630.5</v>
      </c>
      <c r="C154" s="67">
        <f>C9+C21+C47+C53+C121</f>
        <v>13534.7</v>
      </c>
      <c r="D154" s="67">
        <f>D9+D21+D47+D53+D121</f>
        <v>11717.699999999999</v>
      </c>
      <c r="E154" s="6">
        <f>D154/D149*100</f>
        <v>1.3686228465884234</v>
      </c>
      <c r="F154" s="6">
        <f t="shared" si="21"/>
        <v>92.77304936463322</v>
      </c>
      <c r="G154" s="6">
        <f t="shared" si="18"/>
        <v>86.57524732724033</v>
      </c>
      <c r="H154" s="6">
        <f t="shared" si="19"/>
        <v>912.8000000000011</v>
      </c>
      <c r="I154" s="18">
        <f t="shared" si="20"/>
        <v>1817.0000000000018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265350.0999999998</v>
      </c>
      <c r="C155" s="67">
        <f>C149-C150-C151-C152-C153-C154</f>
        <v>275163.69999999995</v>
      </c>
      <c r="D155" s="67">
        <f>D149-D150-D151-D152-D153-D154</f>
        <v>244936.90699999995</v>
      </c>
      <c r="E155" s="6">
        <f>D155/D149*100</f>
        <v>28.608536393055285</v>
      </c>
      <c r="F155" s="6">
        <f t="shared" si="21"/>
        <v>92.30707167624965</v>
      </c>
      <c r="G155" s="43">
        <f t="shared" si="18"/>
        <v>89.0149779931001</v>
      </c>
      <c r="H155" s="6">
        <f t="shared" si="19"/>
        <v>20413.192999999854</v>
      </c>
      <c r="I155" s="6">
        <f t="shared" si="20"/>
        <v>30226.793000000005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25582.4+538+1033.5-64-1009.3-530</f>
        <v>25550.600000000002</v>
      </c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</f>
        <v>12743.699999999993</v>
      </c>
      <c r="E157" s="15"/>
      <c r="F157" s="6">
        <f t="shared" si="21"/>
        <v>49.876323843667045</v>
      </c>
      <c r="G157" s="6">
        <f aca="true" t="shared" si="22" ref="G157:G166">D157/C157*100</f>
        <v>49.59332824831492</v>
      </c>
      <c r="H157" s="6">
        <f>B157-D157</f>
        <v>12806.900000000009</v>
      </c>
      <c r="I157" s="6">
        <f aca="true" t="shared" si="23" ref="I157:I166">C157-D157</f>
        <v>12952.700000000004</v>
      </c>
      <c r="K157" s="46"/>
      <c r="L157" s="46"/>
    </row>
    <row r="158" spans="1:12" ht="18.75">
      <c r="A158" s="23" t="s">
        <v>22</v>
      </c>
      <c r="B158" s="88">
        <f>17318.9+300+30</f>
        <v>17648.9</v>
      </c>
      <c r="C158" s="67">
        <f>16860.5-195+353.2+846+1272.3+300+30</f>
        <v>19467</v>
      </c>
      <c r="D158" s="67">
        <f>132.1+649.5+498.6+2.9+146.5+119.3+11.1+935+701.6+2.9+12.3-0.1+18.6+43.3+39.7+94+282.1+33.2+9+121.6+250.9+78.8+80+13.6+23.8+457.4+36+8.5+326.3+22.2+795.3+172.7+29.4+49.6+1021.9-0.1+17.1+3.9+950.9+26.4+707.9+336.2+213.7</f>
        <v>9475.6</v>
      </c>
      <c r="E158" s="6"/>
      <c r="F158" s="6">
        <f t="shared" si="21"/>
        <v>53.68946506581146</v>
      </c>
      <c r="G158" s="6">
        <f t="shared" si="22"/>
        <v>48.67519391791237</v>
      </c>
      <c r="H158" s="6">
        <f aca="true" t="shared" si="24" ref="H158:H165">B158-D158</f>
        <v>8173.300000000001</v>
      </c>
      <c r="I158" s="6">
        <f t="shared" si="23"/>
        <v>9991.4</v>
      </c>
      <c r="K158" s="46"/>
      <c r="L158" s="46"/>
    </row>
    <row r="159" spans="1:12" ht="18.75">
      <c r="A159" s="23" t="s">
        <v>60</v>
      </c>
      <c r="B159" s="88">
        <f>205705.8-538-1033.5+64-505+551+79.5</f>
        <v>204323.8</v>
      </c>
      <c r="C159" s="67">
        <f>213607.5+29882.9-2140-37856.7-150+7307.7-1151.4-538-1033.5+64-505+651+79.5</f>
        <v>208218.00000000003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</f>
        <v>96924.30000000002</v>
      </c>
      <c r="E159" s="6"/>
      <c r="F159" s="6">
        <f t="shared" si="21"/>
        <v>47.436617760632885</v>
      </c>
      <c r="G159" s="6">
        <f t="shared" si="22"/>
        <v>46.549433766533156</v>
      </c>
      <c r="H159" s="6">
        <f t="shared" si="24"/>
        <v>107399.49999999997</v>
      </c>
      <c r="I159" s="6">
        <f t="shared" si="23"/>
        <v>111293.70000000001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5.2+5.1+225.1+114.9+40.2+5.2+4.6+89.9+13.6+4.1+10.7+98.5+1634+39+1.7-40.2+1.3+4.6+3.7+91+4.8+917.9+24.9+175.1+0.1+299.7+3.5+251.8+116.5+107.8</f>
        <v>4254.3</v>
      </c>
      <c r="E161" s="19"/>
      <c r="F161" s="6">
        <f t="shared" si="21"/>
        <v>31.34523002564027</v>
      </c>
      <c r="G161" s="6">
        <f t="shared" si="22"/>
        <v>31.104595902730054</v>
      </c>
      <c r="H161" s="6">
        <f t="shared" si="24"/>
        <v>9318.099999999999</v>
      </c>
      <c r="I161" s="6">
        <f t="shared" si="23"/>
        <v>9423.099999999999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1183427.8999999997</v>
      </c>
      <c r="C166" s="90">
        <f>C149+C157+C161+C162+C158+C165+C164+C159+C163+C160</f>
        <v>1263216.7000000002</v>
      </c>
      <c r="D166" s="90">
        <f>D149+D157+D161+D162+D158+D165+D164+D159+D163+D160</f>
        <v>985131.007</v>
      </c>
      <c r="E166" s="25"/>
      <c r="F166" s="3">
        <f>D166/B166*100</f>
        <v>83.24385516008202</v>
      </c>
      <c r="G166" s="3">
        <f t="shared" si="22"/>
        <v>77.98590748523193</v>
      </c>
      <c r="H166" s="3">
        <f>B166-D166</f>
        <v>198296.8929999997</v>
      </c>
      <c r="I166" s="3">
        <f t="shared" si="23"/>
        <v>278085.6930000002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856167.2069999999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856167.2069999999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2015-11-24T08:25:08Z</cp:lastPrinted>
  <dcterms:created xsi:type="dcterms:W3CDTF">2000-06-20T04:48:00Z</dcterms:created>
  <dcterms:modified xsi:type="dcterms:W3CDTF">2015-11-27T06:04:38Z</dcterms:modified>
  <cp:category/>
  <cp:version/>
  <cp:contentType/>
  <cp:contentStatus/>
</cp:coreProperties>
</file>